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3 Analisis de Datos y BI/01 Mis Temas TD y PBI/C TD y DAX Basico/Ejercicio Base/"/>
    </mc:Choice>
  </mc:AlternateContent>
  <xr:revisionPtr revIDLastSave="8" documentId="13_ncr:1_{A35D03E1-38C6-4A3F-8367-4E33FCF131A3}" xr6:coauthVersionLast="47" xr6:coauthVersionMax="47" xr10:uidLastSave="{DC0F0506-2B86-4689-B6C9-1E55A44FE5D3}"/>
  <bookViews>
    <workbookView xWindow="-120" yWindow="-120" windowWidth="29040" windowHeight="15840" xr2:uid="{00000000-000D-0000-FFFF-FFFF00000000}"/>
  </bookViews>
  <sheets>
    <sheet name="Tabla de Hechos" sheetId="5" r:id="rId1"/>
    <sheet name="Tablas de Dimension" sheetId="2" r:id="rId2"/>
    <sheet name="Orientaciones" sheetId="3" r:id="rId3"/>
  </sheets>
  <definedNames>
    <definedName name="_xlnm._FilterDatabase" localSheetId="0" hidden="1">'Tabla de Hechos'!$N$16:$N$24</definedName>
    <definedName name="_xlnm.Extract" localSheetId="0">'Tabla de Hechos'!$Q$17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" i="5" l="1"/>
  <c r="T31" i="5"/>
  <c r="T29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S31" i="5"/>
  <c r="S29" i="5"/>
  <c r="S30" i="5"/>
  <c r="R30" i="5"/>
  <c r="R31" i="5"/>
  <c r="R29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T19" i="5"/>
  <c r="T18" i="5"/>
  <c r="T17" i="5"/>
  <c r="R19" i="5"/>
  <c r="R18" i="5"/>
  <c r="R17" i="5"/>
  <c r="S18" i="5" s="1"/>
  <c r="Y18" i="5"/>
  <c r="AA18" i="5" s="1"/>
  <c r="Y17" i="5"/>
  <c r="V3" i="5"/>
  <c r="V4" i="5"/>
  <c r="N6" i="5"/>
  <c r="N7" i="5"/>
  <c r="N8" i="5"/>
  <c r="N9" i="5"/>
  <c r="N10" i="5"/>
  <c r="N11" i="5"/>
  <c r="N12" i="5"/>
  <c r="N5" i="5"/>
  <c r="U30" i="5" l="1"/>
  <c r="U29" i="5"/>
  <c r="U31" i="5"/>
  <c r="S32" i="5"/>
  <c r="U19" i="5"/>
  <c r="U17" i="5"/>
  <c r="U18" i="5"/>
  <c r="S19" i="5"/>
  <c r="S17" i="5"/>
  <c r="S20" i="5" s="1"/>
  <c r="X4" i="5"/>
  <c r="Y19" i="5"/>
  <c r="AA17" i="5"/>
  <c r="AA19" i="5" s="1"/>
  <c r="Q4" i="5"/>
  <c r="V5" i="5"/>
  <c r="Q3" i="5"/>
  <c r="X3" i="5"/>
  <c r="V30" i="5" l="1"/>
  <c r="V29" i="5"/>
  <c r="V31" i="5"/>
  <c r="V18" i="5"/>
  <c r="V19" i="5"/>
  <c r="V17" i="5"/>
  <c r="S3" i="5"/>
  <c r="X5" i="5"/>
  <c r="S4" i="5"/>
  <c r="V32" i="5" l="1"/>
  <c r="V20" i="5"/>
</calcChain>
</file>

<file path=xl/sharedStrings.xml><?xml version="1.0" encoding="utf-8"?>
<sst xmlns="http://schemas.openxmlformats.org/spreadsheetml/2006/main" count="291" uniqueCount="135">
  <si>
    <t>Id</t>
  </si>
  <si>
    <t>Fecha</t>
  </si>
  <si>
    <t>Importe</t>
  </si>
  <si>
    <t>Zonas</t>
  </si>
  <si>
    <t>Zona B</t>
  </si>
  <si>
    <t>Zona C</t>
  </si>
  <si>
    <t>Zona A</t>
  </si>
  <si>
    <t>Nombre</t>
  </si>
  <si>
    <t>Apellidos</t>
  </si>
  <si>
    <t xml:space="preserve">Apodo </t>
  </si>
  <si>
    <t>Fecha nacimiento</t>
  </si>
  <si>
    <t>Codigo Zona</t>
  </si>
  <si>
    <t>Descripción</t>
  </si>
  <si>
    <t>Aníbal</t>
  </si>
  <si>
    <t>Torres Mendoza</t>
  </si>
  <si>
    <t>Carmen</t>
  </si>
  <si>
    <t>Pérez Dorta</t>
  </si>
  <si>
    <t>Felipe</t>
  </si>
  <si>
    <t>Rodríguez Rodríguez</t>
  </si>
  <si>
    <t>Fefo</t>
  </si>
  <si>
    <t xml:space="preserve">Laura </t>
  </si>
  <si>
    <t>Rodríguez García</t>
  </si>
  <si>
    <t>Laura</t>
  </si>
  <si>
    <t>M. Dolores</t>
  </si>
  <si>
    <t>Cabrera Martín</t>
  </si>
  <si>
    <t>Loli</t>
  </si>
  <si>
    <t>Víctor</t>
  </si>
  <si>
    <t>Medina López</t>
  </si>
  <si>
    <t>Viti</t>
  </si>
  <si>
    <t>Ayoze</t>
  </si>
  <si>
    <t>Tejera Martín</t>
  </si>
  <si>
    <t>Beneharo</t>
  </si>
  <si>
    <t>Padilla De La Vega</t>
  </si>
  <si>
    <t>Bene</t>
  </si>
  <si>
    <t>África</t>
  </si>
  <si>
    <t>González González</t>
  </si>
  <si>
    <t>Paula</t>
  </si>
  <si>
    <t>Pérez Parrilla</t>
  </si>
  <si>
    <t>Pau</t>
  </si>
  <si>
    <t>Andrea María</t>
  </si>
  <si>
    <t>Gil Bethancourt</t>
  </si>
  <si>
    <t>Mari</t>
  </si>
  <si>
    <t>Juan José</t>
  </si>
  <si>
    <t>Cabrera García</t>
  </si>
  <si>
    <t>Juanjo</t>
  </si>
  <si>
    <t>Anastacia</t>
  </si>
  <si>
    <t>Polis Robson</t>
  </si>
  <si>
    <t>Ana</t>
  </si>
  <si>
    <t>Ignacio</t>
  </si>
  <si>
    <t>Ortega Martín</t>
  </si>
  <si>
    <t>Nacho</t>
  </si>
  <si>
    <t>Xin-Xin</t>
  </si>
  <si>
    <t>Xian Woo</t>
  </si>
  <si>
    <t>Xin</t>
  </si>
  <si>
    <t>Thomas Daniel</t>
  </si>
  <si>
    <t xml:space="preserve">Muller </t>
  </si>
  <si>
    <t>Tomi</t>
  </si>
  <si>
    <t>María Belén</t>
  </si>
  <si>
    <t>Estévez Marrero</t>
  </si>
  <si>
    <t>María</t>
  </si>
  <si>
    <t>Teresa</t>
  </si>
  <si>
    <t>Del Cristo Fernández</t>
  </si>
  <si>
    <t>Tere</t>
  </si>
  <si>
    <t>Juan Camilo</t>
  </si>
  <si>
    <t>Bolaños Mina</t>
  </si>
  <si>
    <t>Juanca</t>
  </si>
  <si>
    <t>Anderson</t>
  </si>
  <si>
    <t>Da Silva Frigenti</t>
  </si>
  <si>
    <t>Estefanía</t>
  </si>
  <si>
    <t>Rodríguez Goya</t>
  </si>
  <si>
    <t>Estefy</t>
  </si>
  <si>
    <t>Ricardo Alberto</t>
  </si>
  <si>
    <t>Rodriguez Ledesma</t>
  </si>
  <si>
    <t>Rubio</t>
  </si>
  <si>
    <t>Francisco José</t>
  </si>
  <si>
    <t>Delgado Quintana</t>
  </si>
  <si>
    <t>Francis</t>
  </si>
  <si>
    <t>Ariadna</t>
  </si>
  <si>
    <t>Bermudez Rosales</t>
  </si>
  <si>
    <t>Ari</t>
  </si>
  <si>
    <t>Crear y trabajar con tabla calendario para dias de la semana</t>
  </si>
  <si>
    <t>Consideraciones</t>
  </si>
  <si>
    <t>Tipo</t>
  </si>
  <si>
    <t>Efectivo</t>
  </si>
  <si>
    <t>Tarjeta</t>
  </si>
  <si>
    <t>ALEATORIO.ENTRE(1;8)</t>
  </si>
  <si>
    <t>TarjetA</t>
  </si>
  <si>
    <t>BUSCARV(ALEATORIO.ENTRE(1;8);$K$5:$L$12;2;FALSO)</t>
  </si>
  <si>
    <t>Proporcion Teorica</t>
  </si>
  <si>
    <t>Proporción Real</t>
  </si>
  <si>
    <t>Sexo</t>
  </si>
  <si>
    <t>M</t>
  </si>
  <si>
    <t>F</t>
  </si>
  <si>
    <t>Formas de pago</t>
  </si>
  <si>
    <t>Cantidad</t>
  </si>
  <si>
    <t>Operario</t>
  </si>
  <si>
    <t>Agente 2</t>
  </si>
  <si>
    <t>Agente 7</t>
  </si>
  <si>
    <t>Agente 4</t>
  </si>
  <si>
    <t>Agente 10</t>
  </si>
  <si>
    <t>Agente 12</t>
  </si>
  <si>
    <t>Agente 3</t>
  </si>
  <si>
    <t>Agente 1</t>
  </si>
  <si>
    <t>Agente 8</t>
  </si>
  <si>
    <t>Agente 5</t>
  </si>
  <si>
    <t>Agente 19</t>
  </si>
  <si>
    <t>Agente 11</t>
  </si>
  <si>
    <t>Agente 17</t>
  </si>
  <si>
    <t>Agente 21</t>
  </si>
  <si>
    <t>Agente 16</t>
  </si>
  <si>
    <t>Agente 13</t>
  </si>
  <si>
    <t>Agente 14</t>
  </si>
  <si>
    <t>Agente 9</t>
  </si>
  <si>
    <t>Agente 6</t>
  </si>
  <si>
    <t>Agente 15</t>
  </si>
  <si>
    <t>Agente 20</t>
  </si>
  <si>
    <t>Agente 24</t>
  </si>
  <si>
    <t>Agente 23</t>
  </si>
  <si>
    <t>Agente 22</t>
  </si>
  <si>
    <t>Agente 18</t>
  </si>
  <si>
    <t>ALEATORIO.ENTRE(1;5)</t>
  </si>
  <si>
    <t>ALEATORIO.ENTRE(1;9)</t>
  </si>
  <si>
    <t>Valores Unicos</t>
  </si>
  <si>
    <t>Contar</t>
  </si>
  <si>
    <t>Proporc</t>
  </si>
  <si>
    <t>Total</t>
  </si>
  <si>
    <t>BUSCARV(ALEATORIO.ENTRE(1;9);$L$16:$N$24;3;FALSO)</t>
  </si>
  <si>
    <t>Registro de opearciones cerradas de contratos</t>
  </si>
  <si>
    <t>Para Importe:</t>
  </si>
  <si>
    <t>Para Canrtidad:</t>
  </si>
  <si>
    <t>BUSCARV(ALEATORIO.ENTRE(1;5);$M$29:$N$33;2;FALSO)</t>
  </si>
  <si>
    <t>Region Norte</t>
  </si>
  <si>
    <t>Region Sur</t>
  </si>
  <si>
    <t>Region Centro</t>
  </si>
  <si>
    <t>Codigo Agente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</si>
</sst>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17" fillId="33" borderId="0" xfId="0" applyFont="1" applyFill="1"/>
    <xf numFmtId="0" fontId="18" fillId="33" borderId="0" xfId="0" applyFont="1" applyFill="1"/>
    <xf numFmtId="9" fontId="0" fillId="0" borderId="0" xfId="42" applyFont="1" applyAlignment="1">
      <alignment horizontal="center" vertical="center"/>
    </xf>
    <xf numFmtId="0" fontId="0" fillId="0" borderId="10" xfId="0" applyBorder="1"/>
    <xf numFmtId="9" fontId="0" fillId="0" borderId="10" xfId="42" applyFont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/>
    <xf numFmtId="0" fontId="0" fillId="34" borderId="0" xfId="0" applyFill="1"/>
    <xf numFmtId="14" fontId="0" fillId="34" borderId="0" xfId="0" applyNumberFormat="1" applyFill="1"/>
    <xf numFmtId="0" fontId="16" fillId="0" borderId="0" xfId="0" applyFont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/>
    <xf numFmtId="0" fontId="22" fillId="0" borderId="0" xfId="0" applyFont="1"/>
    <xf numFmtId="0" fontId="22" fillId="0" borderId="12" xfId="0" applyFont="1" applyBorder="1"/>
    <xf numFmtId="0" fontId="22" fillId="0" borderId="13" xfId="0" applyFont="1" applyBorder="1"/>
    <xf numFmtId="0" fontId="0" fillId="0" borderId="14" xfId="0" applyBorder="1"/>
    <xf numFmtId="0" fontId="0" fillId="0" borderId="16" xfId="0" applyBorder="1"/>
    <xf numFmtId="0" fontId="22" fillId="0" borderId="18" xfId="0" applyFont="1" applyBorder="1"/>
    <xf numFmtId="0" fontId="0" fillId="0" borderId="0" xfId="0" applyBorder="1"/>
    <xf numFmtId="9" fontId="0" fillId="0" borderId="15" xfId="42" applyFont="1" applyBorder="1" applyAlignment="1">
      <alignment horizontal="center" vertical="center"/>
    </xf>
    <xf numFmtId="9" fontId="0" fillId="0" borderId="17" xfId="42" applyFont="1" applyBorder="1" applyAlignment="1">
      <alignment horizontal="center" vertical="center"/>
    </xf>
    <xf numFmtId="0" fontId="0" fillId="0" borderId="11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9" formatCode="dd/mm/yyyy"/>
    </dxf>
    <dxf>
      <numFmt numFmtId="0" formatCode="General"/>
    </dxf>
    <dxf>
      <numFmt numFmtId="0" formatCode="General"/>
    </dxf>
    <dxf>
      <numFmt numFmtId="12" formatCode="#,##0.00\ &quot;€&quot;;[Red]\-#,##0.00\ &quot;€&quot;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3CF3F8-BBD4-4562-ACF2-C9EAA76A6EB4}" name="Operaciones" displayName="Operaciones" ref="A4:G56" totalsRowShown="0">
  <autoFilter ref="A4:G56" xr:uid="{1A3CF3F8-BBD4-4562-ACF2-C9EAA76A6EB4}"/>
  <tableColumns count="7">
    <tableColumn id="1" xr3:uid="{54BD05FC-1CB4-406C-BC12-8187992754B7}" name="Id"/>
    <tableColumn id="2" xr3:uid="{3AA5DEDF-DC09-4D53-9AAD-D280418187AA}" name="Operario"/>
    <tableColumn id="7" xr3:uid="{D3E2B0B9-D186-4025-897E-A7CF5D905F36}" name="Fecha" dataDxfId="4"/>
    <tableColumn id="5" xr3:uid="{C1AB4B1E-0A0D-43CA-9DEF-8B95CAF6AEBE}" name="Importe" dataDxfId="3">
      <calculatedColumnFormula>VLOOKUP(RANDBETWEEN(1,9),$L$16:$N$24,3,FALSE)</calculatedColumnFormula>
    </tableColumn>
    <tableColumn id="4" xr3:uid="{A3245983-0628-40F6-A9A1-48FA1563ACF2}" name="Cantidad" dataDxfId="2">
      <calculatedColumnFormula>VLOOKUP(RANDBETWEEN(1,5),$M$29:$N$33,2,FALSE)</calculatedColumnFormula>
    </tableColumn>
    <tableColumn id="3" xr3:uid="{0F26C92B-8E37-4B95-BF92-ED929D367BD4}" name="Tipo" dataDxfId="1"/>
    <tableColumn id="6" xr3:uid="{43A7A3CD-91DB-49B1-A546-0A8A932141A8}" name="Zon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B6AB40-C08C-4456-B7BC-84775D20CEAA}" name="Agentes" displayName="Agentes" ref="B2:G26" totalsRowShown="0">
  <autoFilter ref="B2:G26" xr:uid="{54B6AB40-C08C-4456-B7BC-84775D20CEAA}"/>
  <tableColumns count="6">
    <tableColumn id="1" xr3:uid="{9A688630-3E61-4540-B96D-2CBC9E7A3018}" name="Codigo Agente"/>
    <tableColumn id="2" xr3:uid="{C5D74440-8123-4628-BFE4-A3BA8DAAC25B}" name="Nombre"/>
    <tableColumn id="3" xr3:uid="{AF9D1070-4EAE-4442-876C-C307B689345C}" name="Apellidos"/>
    <tableColumn id="4" xr3:uid="{B507AD55-D866-4200-9490-BEF33F4FB9E4}" name="Apodo "/>
    <tableColumn id="5" xr3:uid="{2314A145-B0E2-47B2-BA83-37E1D27DEDD7}" name="Sexo"/>
    <tableColumn id="6" xr3:uid="{2387C613-08DC-4758-B6D5-73ED2F3847C3}" name="Fecha nacimiento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027B2-9C6A-4199-8B8B-C0F28BBA4781}" name="Zonas" displayName="Zonas" ref="I4:J7" totalsRowShown="0">
  <autoFilter ref="I4:J7" xr:uid="{D11027B2-9C6A-4199-8B8B-C0F28BBA4781}"/>
  <tableColumns count="2">
    <tableColumn id="1" xr3:uid="{981EFB7F-0361-408B-A639-059AC0871DBA}" name="Codigo Zona"/>
    <tableColumn id="2" xr3:uid="{8F20694C-2C01-4B89-A9C9-7B255E5B522A}" name="Descripció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C11ABA-86B6-4F33-8C63-ABCECC715A48}" name="Formas_de_Pago" displayName="Formas_de_Pago" ref="M4:N6" totalsRowShown="0">
  <autoFilter ref="M4:N6" xr:uid="{04C11ABA-86B6-4F33-8C63-ABCECC715A48}"/>
  <tableColumns count="2">
    <tableColumn id="1" xr3:uid="{3CE6B77C-EEEE-410F-B23F-5824AD6530CB}" name="Tipo"/>
    <tableColumn id="2" xr3:uid="{3E073B37-9C99-4ABC-A9DD-A2BEE51752B5}" name="Descrip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F78B-5D89-4EA6-8956-BF8B535CAB3B}">
  <dimension ref="A1:AA56"/>
  <sheetViews>
    <sheetView tabSelected="1" workbookViewId="0">
      <selection activeCell="J8" sqref="J8"/>
    </sheetView>
  </sheetViews>
  <sheetFormatPr baseColWidth="10" defaultRowHeight="15" x14ac:dyDescent="0.25"/>
  <cols>
    <col min="3" max="3" width="10.7109375" bestFit="1" customWidth="1"/>
    <col min="5" max="5" width="7" customWidth="1"/>
    <col min="14" max="15" width="8.140625" bestFit="1" customWidth="1"/>
    <col min="16" max="16" width="1.28515625" customWidth="1"/>
    <col min="17" max="17" width="11.140625" customWidth="1"/>
    <col min="18" max="18" width="8.28515625" customWidth="1"/>
    <col min="19" max="19" width="8" customWidth="1"/>
    <col min="20" max="20" width="8.28515625" customWidth="1"/>
    <col min="21" max="21" width="5.85546875" customWidth="1"/>
    <col min="22" max="22" width="6.140625" customWidth="1"/>
    <col min="23" max="23" width="4.85546875" customWidth="1"/>
    <col min="24" max="24" width="9" customWidth="1"/>
  </cols>
  <sheetData>
    <row r="1" spans="1:24" x14ac:dyDescent="0.25">
      <c r="A1" s="14" t="s">
        <v>127</v>
      </c>
      <c r="D1" s="14" t="s">
        <v>126</v>
      </c>
      <c r="M1" s="12" t="s">
        <v>82</v>
      </c>
      <c r="N1" s="30" t="s">
        <v>12</v>
      </c>
      <c r="O1" s="30"/>
    </row>
    <row r="2" spans="1:24" x14ac:dyDescent="0.25">
      <c r="E2" t="s">
        <v>130</v>
      </c>
      <c r="N2" s="13">
        <v>1</v>
      </c>
      <c r="O2" s="13" t="s">
        <v>83</v>
      </c>
      <c r="Q2" s="31" t="s">
        <v>88</v>
      </c>
      <c r="R2" s="31"/>
      <c r="S2" s="31"/>
      <c r="T2" s="8"/>
      <c r="U2" s="16"/>
      <c r="V2" t="s">
        <v>89</v>
      </c>
    </row>
    <row r="3" spans="1:24" x14ac:dyDescent="0.25">
      <c r="F3" s="14" t="s">
        <v>87</v>
      </c>
      <c r="K3" t="s">
        <v>85</v>
      </c>
      <c r="N3" s="13">
        <v>2</v>
      </c>
      <c r="O3" s="13" t="s">
        <v>84</v>
      </c>
      <c r="Q3">
        <f>COUNTIF($N$5:$N$12,R3)</f>
        <v>5</v>
      </c>
      <c r="R3" t="s">
        <v>83</v>
      </c>
      <c r="S3" s="4">
        <f>Q3/(Q3+Q4)</f>
        <v>0.625</v>
      </c>
      <c r="T3" s="4"/>
      <c r="V3">
        <f>COUNTIF(Operaciones[Tipo],W3)</f>
        <v>35</v>
      </c>
      <c r="W3">
        <v>1</v>
      </c>
      <c r="X3" s="4">
        <f>V3/(V3+V4)</f>
        <v>0.67307692307692313</v>
      </c>
    </row>
    <row r="4" spans="1:24" ht="15.75" thickBot="1" x14ac:dyDescent="0.3">
      <c r="A4" t="s">
        <v>0</v>
      </c>
      <c r="B4" t="s">
        <v>95</v>
      </c>
      <c r="C4" t="s">
        <v>1</v>
      </c>
      <c r="D4" t="s">
        <v>2</v>
      </c>
      <c r="E4" t="s">
        <v>94</v>
      </c>
      <c r="F4" t="s">
        <v>82</v>
      </c>
      <c r="G4" t="s">
        <v>3</v>
      </c>
      <c r="Q4">
        <f>COUNTIF($N$5:$N$12,R4)</f>
        <v>3</v>
      </c>
      <c r="R4" t="s">
        <v>86</v>
      </c>
      <c r="S4" s="4">
        <f>Q4/(Q3+Q4)</f>
        <v>0.375</v>
      </c>
      <c r="T4" s="4"/>
      <c r="V4" s="5">
        <f>COUNTIF(Operaciones[Tipo],W4)</f>
        <v>17</v>
      </c>
      <c r="W4">
        <v>2</v>
      </c>
      <c r="X4" s="6">
        <f>V4/(V3+V4)</f>
        <v>0.32692307692307693</v>
      </c>
    </row>
    <row r="5" spans="1:24" ht="15.75" thickTop="1" x14ac:dyDescent="0.25">
      <c r="A5">
        <v>43800</v>
      </c>
      <c r="B5" t="s">
        <v>96</v>
      </c>
      <c r="C5" s="1">
        <v>44198</v>
      </c>
      <c r="D5" s="9">
        <f t="shared" ref="D5:D36" ca="1" si="0">VLOOKUP(RANDBETWEEN(1,9),$L$16:$N$24,3,FALSE)</f>
        <v>500</v>
      </c>
      <c r="E5">
        <f t="shared" ref="E5:E36" ca="1" si="1">VLOOKUP(RANDBETWEEN(1,5),$M$29:$N$33,2,FALSE)</f>
        <v>4</v>
      </c>
      <c r="F5">
        <v>2</v>
      </c>
      <c r="G5" t="s">
        <v>4</v>
      </c>
      <c r="L5">
        <v>1</v>
      </c>
      <c r="M5">
        <v>1</v>
      </c>
      <c r="N5" t="str">
        <f t="shared" ref="N5:N12" si="2">VLOOKUP(M5,$N$2:$O$3,2,FALSE)</f>
        <v>Efectivo</v>
      </c>
      <c r="V5">
        <f>SUM(V3:V4)</f>
        <v>52</v>
      </c>
      <c r="X5" s="7">
        <f>SUM(X3:X4)</f>
        <v>1</v>
      </c>
    </row>
    <row r="6" spans="1:24" x14ac:dyDescent="0.25">
      <c r="A6">
        <v>43534</v>
      </c>
      <c r="B6" t="s">
        <v>96</v>
      </c>
      <c r="C6" s="1">
        <v>44212</v>
      </c>
      <c r="D6" s="9">
        <f t="shared" ca="1" si="0"/>
        <v>500</v>
      </c>
      <c r="E6">
        <f t="shared" ca="1" si="1"/>
        <v>4</v>
      </c>
      <c r="F6">
        <v>1</v>
      </c>
      <c r="G6" t="s">
        <v>5</v>
      </c>
      <c r="L6">
        <v>2</v>
      </c>
      <c r="M6">
        <v>1</v>
      </c>
      <c r="N6" t="str">
        <f t="shared" si="2"/>
        <v>Efectivo</v>
      </c>
    </row>
    <row r="7" spans="1:24" x14ac:dyDescent="0.25">
      <c r="A7">
        <v>43777</v>
      </c>
      <c r="B7" t="s">
        <v>97</v>
      </c>
      <c r="C7" s="1">
        <v>44216</v>
      </c>
      <c r="D7" s="9">
        <f t="shared" ca="1" si="0"/>
        <v>200</v>
      </c>
      <c r="E7">
        <f t="shared" ca="1" si="1"/>
        <v>4</v>
      </c>
      <c r="F7">
        <v>2</v>
      </c>
      <c r="G7" t="s">
        <v>4</v>
      </c>
      <c r="L7">
        <v>3</v>
      </c>
      <c r="M7">
        <v>1</v>
      </c>
      <c r="N7" t="str">
        <f t="shared" si="2"/>
        <v>Efectivo</v>
      </c>
    </row>
    <row r="8" spans="1:24" x14ac:dyDescent="0.25">
      <c r="A8" s="10">
        <v>43786</v>
      </c>
      <c r="B8" s="10" t="s">
        <v>96</v>
      </c>
      <c r="C8" s="11">
        <v>44226</v>
      </c>
      <c r="D8" s="9">
        <f t="shared" ca="1" si="0"/>
        <v>400</v>
      </c>
      <c r="E8" s="10">
        <f t="shared" ca="1" si="1"/>
        <v>4</v>
      </c>
      <c r="F8" s="10">
        <v>1</v>
      </c>
      <c r="G8" s="10" t="s">
        <v>5</v>
      </c>
      <c r="L8">
        <v>4</v>
      </c>
      <c r="M8">
        <v>2</v>
      </c>
      <c r="N8" t="str">
        <f t="shared" si="2"/>
        <v>Tarjeta</v>
      </c>
    </row>
    <row r="9" spans="1:24" x14ac:dyDescent="0.25">
      <c r="A9">
        <v>43758</v>
      </c>
      <c r="B9" t="s">
        <v>98</v>
      </c>
      <c r="C9" s="1">
        <v>44228</v>
      </c>
      <c r="D9" s="9">
        <f t="shared" ca="1" si="0"/>
        <v>500</v>
      </c>
      <c r="E9">
        <f t="shared" ca="1" si="1"/>
        <v>4</v>
      </c>
      <c r="F9">
        <v>1</v>
      </c>
      <c r="G9" t="s">
        <v>6</v>
      </c>
      <c r="L9">
        <v>5</v>
      </c>
      <c r="M9">
        <v>2</v>
      </c>
      <c r="N9" t="str">
        <f t="shared" si="2"/>
        <v>Tarjeta</v>
      </c>
    </row>
    <row r="10" spans="1:24" x14ac:dyDescent="0.25">
      <c r="A10">
        <v>43794</v>
      </c>
      <c r="B10" t="s">
        <v>99</v>
      </c>
      <c r="C10" s="1">
        <v>44237</v>
      </c>
      <c r="D10" s="9">
        <f t="shared" ca="1" si="0"/>
        <v>400</v>
      </c>
      <c r="E10">
        <f t="shared" ca="1" si="1"/>
        <v>1</v>
      </c>
      <c r="F10">
        <v>1</v>
      </c>
      <c r="G10" t="s">
        <v>5</v>
      </c>
      <c r="L10">
        <v>6</v>
      </c>
      <c r="M10">
        <v>1</v>
      </c>
      <c r="N10" t="str">
        <f t="shared" si="2"/>
        <v>Efectivo</v>
      </c>
    </row>
    <row r="11" spans="1:24" x14ac:dyDescent="0.25">
      <c r="A11">
        <v>43528</v>
      </c>
      <c r="B11" t="s">
        <v>96</v>
      </c>
      <c r="C11" s="1">
        <v>44252</v>
      </c>
      <c r="D11" s="9">
        <f t="shared" ca="1" si="0"/>
        <v>500</v>
      </c>
      <c r="E11">
        <f t="shared" ca="1" si="1"/>
        <v>4</v>
      </c>
      <c r="F11">
        <v>1</v>
      </c>
      <c r="G11" t="s">
        <v>5</v>
      </c>
      <c r="L11">
        <v>7</v>
      </c>
      <c r="M11">
        <v>1</v>
      </c>
      <c r="N11" t="str">
        <f t="shared" si="2"/>
        <v>Efectivo</v>
      </c>
    </row>
    <row r="12" spans="1:24" x14ac:dyDescent="0.25">
      <c r="A12" s="10">
        <v>43823</v>
      </c>
      <c r="B12" s="10" t="s">
        <v>100</v>
      </c>
      <c r="C12" s="11">
        <v>44255</v>
      </c>
      <c r="D12" s="9">
        <f t="shared" ca="1" si="0"/>
        <v>400</v>
      </c>
      <c r="E12" s="10">
        <f t="shared" ca="1" si="1"/>
        <v>4</v>
      </c>
      <c r="F12" s="10">
        <v>1</v>
      </c>
      <c r="G12" s="10" t="s">
        <v>4</v>
      </c>
      <c r="L12">
        <v>8</v>
      </c>
      <c r="M12">
        <v>2</v>
      </c>
      <c r="N12" t="str">
        <f t="shared" si="2"/>
        <v>Tarjeta</v>
      </c>
    </row>
    <row r="13" spans="1:24" x14ac:dyDescent="0.25">
      <c r="A13">
        <v>43622</v>
      </c>
      <c r="B13" t="s">
        <v>97</v>
      </c>
      <c r="C13" s="1">
        <v>44258.315995370373</v>
      </c>
      <c r="D13" s="9">
        <f t="shared" ca="1" si="0"/>
        <v>200</v>
      </c>
      <c r="E13">
        <f t="shared" ca="1" si="1"/>
        <v>4</v>
      </c>
      <c r="F13">
        <v>2</v>
      </c>
      <c r="G13" t="s">
        <v>6</v>
      </c>
    </row>
    <row r="14" spans="1:24" x14ac:dyDescent="0.25">
      <c r="A14">
        <v>43686</v>
      </c>
      <c r="B14" t="s">
        <v>101</v>
      </c>
      <c r="C14" s="1">
        <v>44267.534004629626</v>
      </c>
      <c r="D14" s="9">
        <f t="shared" ca="1" si="0"/>
        <v>400</v>
      </c>
      <c r="E14">
        <f t="shared" ca="1" si="1"/>
        <v>4</v>
      </c>
      <c r="F14">
        <v>1</v>
      </c>
      <c r="G14" t="s">
        <v>4</v>
      </c>
    </row>
    <row r="15" spans="1:24" x14ac:dyDescent="0.25">
      <c r="A15" s="10">
        <v>43655</v>
      </c>
      <c r="B15" s="10" t="s">
        <v>96</v>
      </c>
      <c r="C15" s="11">
        <v>44285</v>
      </c>
      <c r="D15" s="9">
        <f t="shared" ca="1" si="0"/>
        <v>400</v>
      </c>
      <c r="E15" s="10">
        <f t="shared" ca="1" si="1"/>
        <v>4</v>
      </c>
      <c r="F15" s="10">
        <v>1</v>
      </c>
      <c r="G15" s="10" t="s">
        <v>5</v>
      </c>
      <c r="K15" s="15" t="s">
        <v>128</v>
      </c>
      <c r="L15" t="s">
        <v>121</v>
      </c>
      <c r="Q15" s="27" t="s">
        <v>88</v>
      </c>
      <c r="R15" s="28"/>
      <c r="S15" s="29"/>
      <c r="T15" s="27" t="s">
        <v>89</v>
      </c>
      <c r="U15" s="28"/>
      <c r="V15" s="29"/>
    </row>
    <row r="16" spans="1:24" x14ac:dyDescent="0.25">
      <c r="A16">
        <v>43484</v>
      </c>
      <c r="B16" t="s">
        <v>102</v>
      </c>
      <c r="C16" s="1">
        <v>44293</v>
      </c>
      <c r="D16" s="9">
        <f t="shared" ca="1" si="0"/>
        <v>400</v>
      </c>
      <c r="E16">
        <f t="shared" ca="1" si="1"/>
        <v>1</v>
      </c>
      <c r="F16">
        <v>1</v>
      </c>
      <c r="G16" t="s">
        <v>5</v>
      </c>
      <c r="L16">
        <v>1</v>
      </c>
      <c r="M16">
        <v>1</v>
      </c>
      <c r="N16">
        <v>500</v>
      </c>
      <c r="Q16" s="18" t="s">
        <v>122</v>
      </c>
      <c r="R16" s="22" t="s">
        <v>123</v>
      </c>
      <c r="S16" s="19" t="s">
        <v>124</v>
      </c>
      <c r="T16" s="18" t="s">
        <v>122</v>
      </c>
      <c r="U16" s="22" t="s">
        <v>123</v>
      </c>
      <c r="V16" s="19" t="s">
        <v>124</v>
      </c>
    </row>
    <row r="17" spans="1:27" x14ac:dyDescent="0.25">
      <c r="A17">
        <v>43806</v>
      </c>
      <c r="B17" t="s">
        <v>101</v>
      </c>
      <c r="C17" s="1">
        <v>44303</v>
      </c>
      <c r="D17" s="9">
        <f t="shared" ca="1" si="0"/>
        <v>400</v>
      </c>
      <c r="E17">
        <f t="shared" ca="1" si="1"/>
        <v>1</v>
      </c>
      <c r="F17">
        <v>2</v>
      </c>
      <c r="G17" t="s">
        <v>5</v>
      </c>
      <c r="L17">
        <v>2</v>
      </c>
      <c r="M17">
        <v>2</v>
      </c>
      <c r="N17">
        <v>400</v>
      </c>
      <c r="Q17" s="20">
        <v>500</v>
      </c>
      <c r="R17" s="23">
        <f>COUNTIF($N$16:$N$24,_xlnm.Extract)</f>
        <v>3</v>
      </c>
      <c r="S17" s="24">
        <f>R17/SUM($R$17:$R$19)</f>
        <v>0.33333333333333331</v>
      </c>
      <c r="T17" s="20">
        <f>_xlnm.Extract</f>
        <v>500</v>
      </c>
      <c r="U17" s="23">
        <f ca="1">COUNTIF(Operaciones[Importe],T17)</f>
        <v>21</v>
      </c>
      <c r="V17" s="24">
        <f ca="1">U17/SUM($U$17:$U$19)</f>
        <v>0.40384615384615385</v>
      </c>
      <c r="Y17">
        <f>COUNTIF(Operaciones[Tipo],Z17)</f>
        <v>35</v>
      </c>
      <c r="Z17">
        <v>1</v>
      </c>
      <c r="AA17" s="4">
        <f>Y17/(Y17+Y18)</f>
        <v>0.67307692307692313</v>
      </c>
    </row>
    <row r="18" spans="1:27" ht="15.75" thickBot="1" x14ac:dyDescent="0.3">
      <c r="A18" s="10">
        <v>43610</v>
      </c>
      <c r="B18" s="10" t="s">
        <v>96</v>
      </c>
      <c r="C18" s="11">
        <v>44315</v>
      </c>
      <c r="D18" s="9">
        <f t="shared" ca="1" si="0"/>
        <v>200</v>
      </c>
      <c r="E18" s="10">
        <f t="shared" ca="1" si="1"/>
        <v>4</v>
      </c>
      <c r="F18" s="10">
        <v>1</v>
      </c>
      <c r="G18" s="10" t="s">
        <v>4</v>
      </c>
      <c r="L18">
        <v>3</v>
      </c>
      <c r="M18">
        <v>1</v>
      </c>
      <c r="N18">
        <v>500</v>
      </c>
      <c r="Q18" s="20">
        <v>400</v>
      </c>
      <c r="R18" s="23">
        <f>COUNTIF($N$16:$N$24,Q18)</f>
        <v>4</v>
      </c>
      <c r="S18" s="24">
        <f t="shared" ref="S18:S19" si="3">R18/SUM($R$17:$R$19)</f>
        <v>0.44444444444444442</v>
      </c>
      <c r="T18" s="20">
        <f>Q18</f>
        <v>400</v>
      </c>
      <c r="U18" s="23">
        <f ca="1">COUNTIF(Operaciones[Importe],T18)</f>
        <v>22</v>
      </c>
      <c r="V18" s="24">
        <f t="shared" ref="V18:V19" ca="1" si="4">U18/SUM($U$17:$U$19)</f>
        <v>0.42307692307692307</v>
      </c>
      <c r="Y18" s="5">
        <f>COUNTIF(Operaciones[Tipo],Z18)</f>
        <v>17</v>
      </c>
      <c r="Z18">
        <v>2</v>
      </c>
      <c r="AA18" s="6">
        <f>Y18/(Y17+Y18)</f>
        <v>0.32692307692307693</v>
      </c>
    </row>
    <row r="19" spans="1:27" ht="15.75" thickTop="1" x14ac:dyDescent="0.25">
      <c r="A19">
        <v>43655</v>
      </c>
      <c r="B19" t="s">
        <v>101</v>
      </c>
      <c r="C19" s="1">
        <v>44317.812997685185</v>
      </c>
      <c r="D19" s="9">
        <f t="shared" ca="1" si="0"/>
        <v>400</v>
      </c>
      <c r="E19">
        <f t="shared" ca="1" si="1"/>
        <v>4</v>
      </c>
      <c r="F19">
        <v>2</v>
      </c>
      <c r="G19" t="s">
        <v>4</v>
      </c>
      <c r="L19">
        <v>4</v>
      </c>
      <c r="M19">
        <v>3</v>
      </c>
      <c r="N19">
        <v>200</v>
      </c>
      <c r="Q19" s="20">
        <v>200</v>
      </c>
      <c r="R19" s="23">
        <f>COUNTIF($N$16:$N$24,Q19)</f>
        <v>2</v>
      </c>
      <c r="S19" s="25">
        <f t="shared" si="3"/>
        <v>0.22222222222222221</v>
      </c>
      <c r="T19" s="20">
        <f>Q19</f>
        <v>200</v>
      </c>
      <c r="U19" s="23">
        <f ca="1">COUNTIF(Operaciones[Importe],T19)</f>
        <v>9</v>
      </c>
      <c r="V19" s="25">
        <f t="shared" ca="1" si="4"/>
        <v>0.17307692307692307</v>
      </c>
      <c r="Y19">
        <f>SUM(Y17:Y18)</f>
        <v>52</v>
      </c>
      <c r="AA19" s="7">
        <f>SUM(AA17:AA18)</f>
        <v>1</v>
      </c>
    </row>
    <row r="20" spans="1:27" x14ac:dyDescent="0.25">
      <c r="A20">
        <v>43615</v>
      </c>
      <c r="B20" t="s">
        <v>101</v>
      </c>
      <c r="C20" s="1">
        <v>44336</v>
      </c>
      <c r="D20" s="9">
        <f t="shared" ca="1" si="0"/>
        <v>200</v>
      </c>
      <c r="E20">
        <f t="shared" ca="1" si="1"/>
        <v>4</v>
      </c>
      <c r="F20">
        <v>1</v>
      </c>
      <c r="G20" t="s">
        <v>4</v>
      </c>
      <c r="L20">
        <v>5</v>
      </c>
      <c r="M20">
        <v>1</v>
      </c>
      <c r="N20">
        <v>500</v>
      </c>
      <c r="Q20" s="21"/>
      <c r="R20" s="26" t="s">
        <v>125</v>
      </c>
      <c r="S20" s="25">
        <f>SUM(S17:S19)</f>
        <v>0.99999999999999989</v>
      </c>
      <c r="T20" s="21" t="s">
        <v>125</v>
      </c>
      <c r="U20" s="26"/>
      <c r="V20" s="25">
        <f ca="1">SUM(V17:V19)</f>
        <v>1</v>
      </c>
    </row>
    <row r="21" spans="1:27" x14ac:dyDescent="0.25">
      <c r="A21">
        <v>43830</v>
      </c>
      <c r="B21" t="s">
        <v>103</v>
      </c>
      <c r="C21" s="1">
        <v>44344</v>
      </c>
      <c r="D21" s="9">
        <f t="shared" ca="1" si="0"/>
        <v>500</v>
      </c>
      <c r="E21">
        <f t="shared" ca="1" si="1"/>
        <v>4</v>
      </c>
      <c r="F21">
        <v>2</v>
      </c>
      <c r="G21" t="s">
        <v>5</v>
      </c>
      <c r="L21">
        <v>6</v>
      </c>
      <c r="M21">
        <v>3</v>
      </c>
      <c r="N21">
        <v>200</v>
      </c>
      <c r="S21" s="4"/>
    </row>
    <row r="22" spans="1:27" x14ac:dyDescent="0.25">
      <c r="A22" s="10">
        <v>43747</v>
      </c>
      <c r="B22" s="10" t="s">
        <v>99</v>
      </c>
      <c r="C22" s="11">
        <v>44345</v>
      </c>
      <c r="D22" s="9">
        <f t="shared" ca="1" si="0"/>
        <v>500</v>
      </c>
      <c r="E22" s="10">
        <f t="shared" ca="1" si="1"/>
        <v>4</v>
      </c>
      <c r="F22" s="10">
        <v>1</v>
      </c>
      <c r="G22" s="10" t="s">
        <v>5</v>
      </c>
      <c r="L22">
        <v>7</v>
      </c>
      <c r="M22">
        <v>2</v>
      </c>
      <c r="N22">
        <v>400</v>
      </c>
      <c r="S22" s="4"/>
    </row>
    <row r="23" spans="1:27" x14ac:dyDescent="0.25">
      <c r="A23">
        <v>43513</v>
      </c>
      <c r="B23" t="s">
        <v>98</v>
      </c>
      <c r="C23" s="1">
        <v>44349</v>
      </c>
      <c r="D23" s="9">
        <f t="shared" ca="1" si="0"/>
        <v>500</v>
      </c>
      <c r="E23">
        <f t="shared" ca="1" si="1"/>
        <v>4</v>
      </c>
      <c r="F23">
        <v>1</v>
      </c>
      <c r="G23" t="s">
        <v>5</v>
      </c>
      <c r="L23">
        <v>8</v>
      </c>
      <c r="M23">
        <v>2</v>
      </c>
      <c r="N23">
        <v>400</v>
      </c>
      <c r="S23" s="4"/>
    </row>
    <row r="24" spans="1:27" x14ac:dyDescent="0.25">
      <c r="A24">
        <v>43814</v>
      </c>
      <c r="B24" t="s">
        <v>97</v>
      </c>
      <c r="C24" s="1">
        <v>44362.742997685185</v>
      </c>
      <c r="D24" s="9">
        <f t="shared" ca="1" si="0"/>
        <v>400</v>
      </c>
      <c r="E24">
        <f t="shared" ca="1" si="1"/>
        <v>4</v>
      </c>
      <c r="F24">
        <v>1</v>
      </c>
      <c r="G24" t="s">
        <v>5</v>
      </c>
      <c r="L24">
        <v>9</v>
      </c>
      <c r="M24">
        <v>2</v>
      </c>
      <c r="N24">
        <v>400</v>
      </c>
      <c r="S24" s="4"/>
    </row>
    <row r="25" spans="1:27" x14ac:dyDescent="0.25">
      <c r="A25">
        <v>43547</v>
      </c>
      <c r="B25" t="s">
        <v>98</v>
      </c>
      <c r="C25" s="1">
        <v>44373</v>
      </c>
      <c r="D25" s="9">
        <f t="shared" ca="1" si="0"/>
        <v>500</v>
      </c>
      <c r="E25">
        <f t="shared" ca="1" si="1"/>
        <v>4</v>
      </c>
      <c r="F25">
        <v>1</v>
      </c>
      <c r="G25" t="s">
        <v>6</v>
      </c>
      <c r="K25" t="s">
        <v>126</v>
      </c>
      <c r="S25" s="4"/>
    </row>
    <row r="26" spans="1:27" x14ac:dyDescent="0.25">
      <c r="A26" s="10">
        <v>43675</v>
      </c>
      <c r="B26" s="10" t="s">
        <v>98</v>
      </c>
      <c r="C26" s="11">
        <v>44377.757997685185</v>
      </c>
      <c r="D26" s="9">
        <f t="shared" ca="1" si="0"/>
        <v>500</v>
      </c>
      <c r="E26" s="10">
        <f t="shared" ca="1" si="1"/>
        <v>1</v>
      </c>
      <c r="F26" s="10">
        <v>2</v>
      </c>
      <c r="G26" s="10" t="s">
        <v>5</v>
      </c>
    </row>
    <row r="27" spans="1:27" x14ac:dyDescent="0.25">
      <c r="A27">
        <v>43757</v>
      </c>
      <c r="B27" t="s">
        <v>98</v>
      </c>
      <c r="C27" s="1">
        <v>44378.332002314812</v>
      </c>
      <c r="D27" s="9">
        <f t="shared" ca="1" si="0"/>
        <v>400</v>
      </c>
      <c r="E27">
        <f t="shared" ca="1" si="1"/>
        <v>2</v>
      </c>
      <c r="F27">
        <v>2</v>
      </c>
      <c r="G27" t="s">
        <v>6</v>
      </c>
      <c r="Q27" s="27" t="s">
        <v>88</v>
      </c>
      <c r="R27" s="28"/>
      <c r="S27" s="29"/>
      <c r="T27" s="27" t="s">
        <v>89</v>
      </c>
      <c r="U27" s="28"/>
      <c r="V27" s="29"/>
    </row>
    <row r="28" spans="1:27" x14ac:dyDescent="0.25">
      <c r="A28">
        <v>43479</v>
      </c>
      <c r="B28" t="s">
        <v>104</v>
      </c>
      <c r="C28" s="1">
        <v>44386.520995370367</v>
      </c>
      <c r="D28" s="9">
        <f t="shared" ca="1" si="0"/>
        <v>500</v>
      </c>
      <c r="E28">
        <f t="shared" ca="1" si="1"/>
        <v>4</v>
      </c>
      <c r="F28">
        <v>1</v>
      </c>
      <c r="G28" t="s">
        <v>6</v>
      </c>
      <c r="K28" s="17" t="s">
        <v>129</v>
      </c>
      <c r="L28" t="s">
        <v>120</v>
      </c>
      <c r="Q28" s="18" t="s">
        <v>122</v>
      </c>
      <c r="R28" s="22" t="s">
        <v>123</v>
      </c>
      <c r="S28" s="19" t="s">
        <v>124</v>
      </c>
      <c r="T28" s="18" t="s">
        <v>122</v>
      </c>
      <c r="U28" s="22" t="s">
        <v>123</v>
      </c>
      <c r="V28" s="19" t="s">
        <v>124</v>
      </c>
    </row>
    <row r="29" spans="1:27" x14ac:dyDescent="0.25">
      <c r="A29">
        <v>43749</v>
      </c>
      <c r="B29" t="s">
        <v>96</v>
      </c>
      <c r="C29" s="1">
        <v>44391</v>
      </c>
      <c r="D29" s="9">
        <f t="shared" ca="1" si="0"/>
        <v>400</v>
      </c>
      <c r="E29">
        <f t="shared" ca="1" si="1"/>
        <v>4</v>
      </c>
      <c r="F29">
        <v>1</v>
      </c>
      <c r="G29" t="s">
        <v>5</v>
      </c>
      <c r="M29">
        <v>1</v>
      </c>
      <c r="N29">
        <v>2</v>
      </c>
      <c r="Q29" s="20">
        <v>1</v>
      </c>
      <c r="R29" s="23">
        <f>COUNTIF($N$29:$N$33,Q29)</f>
        <v>1</v>
      </c>
      <c r="S29" s="24">
        <f>R29/SUM($R$29:$R$31)</f>
        <v>0.2</v>
      </c>
      <c r="T29" s="20">
        <f>Q29</f>
        <v>1</v>
      </c>
      <c r="U29" s="23">
        <f ca="1">COUNTIF(Operaciones[Cantidad],T29)</f>
        <v>12</v>
      </c>
      <c r="V29" s="24">
        <f ca="1">U29/SUM($U$17:$U$19)</f>
        <v>0.23076923076923078</v>
      </c>
    </row>
    <row r="30" spans="1:27" x14ac:dyDescent="0.25">
      <c r="A30">
        <v>43744</v>
      </c>
      <c r="B30" t="s">
        <v>101</v>
      </c>
      <c r="C30" s="1">
        <v>44406.7</v>
      </c>
      <c r="D30" s="9">
        <f t="shared" ca="1" si="0"/>
        <v>500</v>
      </c>
      <c r="E30">
        <f t="shared" ca="1" si="1"/>
        <v>4</v>
      </c>
      <c r="F30">
        <v>2</v>
      </c>
      <c r="G30" t="s">
        <v>5</v>
      </c>
      <c r="M30">
        <v>2</v>
      </c>
      <c r="N30">
        <v>4</v>
      </c>
      <c r="Q30" s="20">
        <v>2</v>
      </c>
      <c r="R30" s="23">
        <f t="shared" ref="R30:R31" si="5">COUNTIF($N$29:$N$33,Q30)</f>
        <v>1</v>
      </c>
      <c r="S30" s="24">
        <f>R30/SUM($R$29:$R$31)</f>
        <v>0.2</v>
      </c>
      <c r="T30" s="20">
        <f t="shared" ref="T30:T31" si="6">Q30</f>
        <v>2</v>
      </c>
      <c r="U30" s="23">
        <f ca="1">COUNTIF(Operaciones[Cantidad],T30)</f>
        <v>5</v>
      </c>
      <c r="V30" s="24">
        <f t="shared" ref="V30:V31" ca="1" si="7">U30/SUM($U$17:$U$19)</f>
        <v>9.6153846153846159E-2</v>
      </c>
    </row>
    <row r="31" spans="1:27" x14ac:dyDescent="0.25">
      <c r="A31" s="10">
        <v>43813</v>
      </c>
      <c r="B31" s="10" t="s">
        <v>105</v>
      </c>
      <c r="C31" s="11">
        <v>44409</v>
      </c>
      <c r="D31" s="9">
        <f t="shared" ca="1" si="0"/>
        <v>400</v>
      </c>
      <c r="E31" s="10">
        <f t="shared" ca="1" si="1"/>
        <v>4</v>
      </c>
      <c r="F31" s="10">
        <v>1</v>
      </c>
      <c r="G31" s="10" t="s">
        <v>6</v>
      </c>
      <c r="M31">
        <v>3</v>
      </c>
      <c r="N31">
        <v>4</v>
      </c>
      <c r="Q31" s="20">
        <v>4</v>
      </c>
      <c r="R31" s="23">
        <f t="shared" si="5"/>
        <v>3</v>
      </c>
      <c r="S31" s="24">
        <f>R31/SUM($R$29:$R$31)</f>
        <v>0.6</v>
      </c>
      <c r="T31" s="20">
        <f t="shared" si="6"/>
        <v>4</v>
      </c>
      <c r="U31" s="23">
        <f ca="1">COUNTIF(Operaciones[Cantidad],T31)</f>
        <v>35</v>
      </c>
      <c r="V31" s="25">
        <f t="shared" ca="1" si="7"/>
        <v>0.67307692307692313</v>
      </c>
    </row>
    <row r="32" spans="1:27" x14ac:dyDescent="0.25">
      <c r="A32">
        <v>43728</v>
      </c>
      <c r="B32" t="s">
        <v>97</v>
      </c>
      <c r="C32" s="1">
        <v>44413</v>
      </c>
      <c r="D32" s="9">
        <f t="shared" ca="1" si="0"/>
        <v>500</v>
      </c>
      <c r="E32">
        <f t="shared" ca="1" si="1"/>
        <v>2</v>
      </c>
      <c r="F32">
        <v>2</v>
      </c>
      <c r="G32" t="s">
        <v>4</v>
      </c>
      <c r="M32">
        <v>4</v>
      </c>
      <c r="N32">
        <v>4</v>
      </c>
      <c r="Q32" s="21"/>
      <c r="R32" s="26" t="s">
        <v>125</v>
      </c>
      <c r="S32" s="25">
        <f>SUM(S29:S31)</f>
        <v>1</v>
      </c>
      <c r="T32" s="21" t="s">
        <v>125</v>
      </c>
      <c r="U32" s="26"/>
      <c r="V32" s="25">
        <f ca="1">SUM(V29:V31)</f>
        <v>1</v>
      </c>
    </row>
    <row r="33" spans="1:14" x14ac:dyDescent="0.25">
      <c r="A33">
        <v>43481</v>
      </c>
      <c r="B33" t="s">
        <v>97</v>
      </c>
      <c r="C33" s="1">
        <v>44418</v>
      </c>
      <c r="D33" s="9">
        <f t="shared" ca="1" si="0"/>
        <v>400</v>
      </c>
      <c r="E33">
        <f t="shared" ca="1" si="1"/>
        <v>1</v>
      </c>
      <c r="F33">
        <v>1</v>
      </c>
      <c r="G33" t="s">
        <v>4</v>
      </c>
      <c r="M33">
        <v>5</v>
      </c>
      <c r="N33">
        <v>1</v>
      </c>
    </row>
    <row r="34" spans="1:14" x14ac:dyDescent="0.25">
      <c r="A34">
        <v>43682</v>
      </c>
      <c r="B34" t="s">
        <v>98</v>
      </c>
      <c r="C34" s="1">
        <v>44433</v>
      </c>
      <c r="D34" s="9">
        <f t="shared" ca="1" si="0"/>
        <v>400</v>
      </c>
      <c r="E34">
        <f t="shared" ca="1" si="1"/>
        <v>4</v>
      </c>
      <c r="F34">
        <v>1</v>
      </c>
      <c r="G34" t="s">
        <v>5</v>
      </c>
    </row>
    <row r="35" spans="1:14" x14ac:dyDescent="0.25">
      <c r="A35" s="10">
        <v>43654</v>
      </c>
      <c r="B35" s="10" t="s">
        <v>98</v>
      </c>
      <c r="C35" s="11">
        <v>44438</v>
      </c>
      <c r="D35" s="9">
        <f t="shared" ca="1" si="0"/>
        <v>500</v>
      </c>
      <c r="E35" s="10">
        <f t="shared" ca="1" si="1"/>
        <v>4</v>
      </c>
      <c r="F35" s="10">
        <v>2</v>
      </c>
      <c r="G35" s="10" t="s">
        <v>4</v>
      </c>
    </row>
    <row r="36" spans="1:14" x14ac:dyDescent="0.25">
      <c r="A36">
        <v>43804</v>
      </c>
      <c r="B36" t="s">
        <v>98</v>
      </c>
      <c r="C36" s="1">
        <v>44440</v>
      </c>
      <c r="D36" s="9">
        <f t="shared" ca="1" si="0"/>
        <v>400</v>
      </c>
      <c r="E36">
        <f t="shared" ca="1" si="1"/>
        <v>2</v>
      </c>
      <c r="F36">
        <v>1</v>
      </c>
      <c r="G36" t="s">
        <v>5</v>
      </c>
    </row>
    <row r="37" spans="1:14" x14ac:dyDescent="0.25">
      <c r="A37">
        <v>43515</v>
      </c>
      <c r="B37" t="s">
        <v>103</v>
      </c>
      <c r="C37" s="1">
        <v>44444</v>
      </c>
      <c r="D37" s="9">
        <f t="shared" ref="D37:D56" ca="1" si="8">VLOOKUP(RANDBETWEEN(1,9),$L$16:$N$24,3,FALSE)</f>
        <v>400</v>
      </c>
      <c r="E37">
        <f t="shared" ref="E37:E56" ca="1" si="9">VLOOKUP(RANDBETWEEN(1,5),$M$29:$N$33,2,FALSE)</f>
        <v>4</v>
      </c>
      <c r="F37">
        <v>1</v>
      </c>
      <c r="G37" t="s">
        <v>4</v>
      </c>
    </row>
    <row r="38" spans="1:14" x14ac:dyDescent="0.25">
      <c r="A38">
        <v>43642</v>
      </c>
      <c r="B38" t="s">
        <v>98</v>
      </c>
      <c r="C38" s="1">
        <v>44459</v>
      </c>
      <c r="D38" s="9">
        <f t="shared" ca="1" si="8"/>
        <v>500</v>
      </c>
      <c r="E38">
        <f t="shared" ca="1" si="9"/>
        <v>4</v>
      </c>
      <c r="F38">
        <v>2</v>
      </c>
      <c r="G38" t="s">
        <v>4</v>
      </c>
    </row>
    <row r="39" spans="1:14" x14ac:dyDescent="0.25">
      <c r="A39" s="10">
        <v>43794</v>
      </c>
      <c r="B39" s="10" t="s">
        <v>99</v>
      </c>
      <c r="C39" s="11">
        <v>44469</v>
      </c>
      <c r="D39" s="9">
        <f t="shared" ca="1" si="8"/>
        <v>500</v>
      </c>
      <c r="E39" s="10">
        <f t="shared" ca="1" si="9"/>
        <v>1</v>
      </c>
      <c r="F39" s="10">
        <v>1</v>
      </c>
      <c r="G39" s="10" t="s">
        <v>5</v>
      </c>
    </row>
    <row r="40" spans="1:14" x14ac:dyDescent="0.25">
      <c r="A40">
        <v>43658</v>
      </c>
      <c r="B40" t="s">
        <v>96</v>
      </c>
      <c r="C40" s="1">
        <v>44470</v>
      </c>
      <c r="D40" s="9">
        <f t="shared" ca="1" si="8"/>
        <v>200</v>
      </c>
      <c r="E40">
        <f t="shared" ca="1" si="9"/>
        <v>4</v>
      </c>
      <c r="F40">
        <v>1</v>
      </c>
      <c r="G40" t="s">
        <v>4</v>
      </c>
    </row>
    <row r="41" spans="1:14" x14ac:dyDescent="0.25">
      <c r="A41">
        <v>43513</v>
      </c>
      <c r="B41" t="s">
        <v>101</v>
      </c>
      <c r="C41" s="1">
        <v>44480</v>
      </c>
      <c r="D41" s="9">
        <f t="shared" ca="1" si="8"/>
        <v>400</v>
      </c>
      <c r="E41">
        <f t="shared" ca="1" si="9"/>
        <v>4</v>
      </c>
      <c r="F41">
        <v>2</v>
      </c>
      <c r="G41" t="s">
        <v>4</v>
      </c>
    </row>
    <row r="42" spans="1:14" x14ac:dyDescent="0.25">
      <c r="A42">
        <v>43749</v>
      </c>
      <c r="B42" t="s">
        <v>100</v>
      </c>
      <c r="C42" s="1">
        <v>44479</v>
      </c>
      <c r="D42" s="9">
        <f t="shared" ca="1" si="8"/>
        <v>400</v>
      </c>
      <c r="E42">
        <f t="shared" ca="1" si="9"/>
        <v>2</v>
      </c>
      <c r="F42">
        <v>1</v>
      </c>
      <c r="G42" t="s">
        <v>6</v>
      </c>
    </row>
    <row r="43" spans="1:14" x14ac:dyDescent="0.25">
      <c r="A43">
        <v>43758</v>
      </c>
      <c r="B43" t="s">
        <v>101</v>
      </c>
      <c r="C43" s="1">
        <v>44488</v>
      </c>
      <c r="D43" s="9">
        <f t="shared" ca="1" si="8"/>
        <v>200</v>
      </c>
      <c r="E43">
        <f t="shared" ca="1" si="9"/>
        <v>4</v>
      </c>
      <c r="F43">
        <v>2</v>
      </c>
      <c r="G43" t="s">
        <v>5</v>
      </c>
    </row>
    <row r="44" spans="1:14" x14ac:dyDescent="0.25">
      <c r="A44" s="10">
        <v>43476</v>
      </c>
      <c r="B44" s="10" t="s">
        <v>101</v>
      </c>
      <c r="C44" s="11">
        <v>44480</v>
      </c>
      <c r="D44" s="9">
        <f t="shared" ca="1" si="8"/>
        <v>500</v>
      </c>
      <c r="E44" s="10">
        <f t="shared" ca="1" si="9"/>
        <v>4</v>
      </c>
      <c r="F44" s="10">
        <v>1</v>
      </c>
      <c r="G44" s="10" t="s">
        <v>5</v>
      </c>
    </row>
    <row r="45" spans="1:14" x14ac:dyDescent="0.25">
      <c r="A45">
        <v>43823</v>
      </c>
      <c r="B45" t="s">
        <v>106</v>
      </c>
      <c r="C45" s="1">
        <v>44523.587997685187</v>
      </c>
      <c r="D45" s="9">
        <f t="shared" ca="1" si="8"/>
        <v>400</v>
      </c>
      <c r="E45">
        <f t="shared" ca="1" si="9"/>
        <v>4</v>
      </c>
      <c r="F45">
        <v>1</v>
      </c>
      <c r="G45" t="s">
        <v>5</v>
      </c>
    </row>
    <row r="46" spans="1:14" x14ac:dyDescent="0.25">
      <c r="A46">
        <v>43689</v>
      </c>
      <c r="B46" t="s">
        <v>96</v>
      </c>
      <c r="C46" s="1">
        <v>44511</v>
      </c>
      <c r="D46" s="9">
        <f t="shared" ca="1" si="8"/>
        <v>400</v>
      </c>
      <c r="E46">
        <f t="shared" ca="1" si="9"/>
        <v>1</v>
      </c>
      <c r="F46">
        <v>2</v>
      </c>
      <c r="G46" t="s">
        <v>4</v>
      </c>
    </row>
    <row r="47" spans="1:14" x14ac:dyDescent="0.25">
      <c r="A47">
        <v>43699</v>
      </c>
      <c r="B47" t="s">
        <v>96</v>
      </c>
      <c r="C47" s="1">
        <v>44521</v>
      </c>
      <c r="D47" s="9">
        <f t="shared" ca="1" si="8"/>
        <v>400</v>
      </c>
      <c r="E47">
        <f t="shared" ca="1" si="9"/>
        <v>1</v>
      </c>
      <c r="F47">
        <v>1</v>
      </c>
      <c r="G47" t="s">
        <v>5</v>
      </c>
    </row>
    <row r="48" spans="1:14" x14ac:dyDescent="0.25">
      <c r="A48" s="10">
        <v>43593</v>
      </c>
      <c r="B48" s="10" t="s">
        <v>96</v>
      </c>
      <c r="C48" s="11">
        <v>44507</v>
      </c>
      <c r="D48" s="9">
        <f t="shared" ca="1" si="8"/>
        <v>500</v>
      </c>
      <c r="E48" s="10">
        <f t="shared" ca="1" si="9"/>
        <v>4</v>
      </c>
      <c r="F48" s="10">
        <v>1</v>
      </c>
      <c r="G48" s="10" t="s">
        <v>5</v>
      </c>
    </row>
    <row r="49" spans="1:7" x14ac:dyDescent="0.25">
      <c r="A49">
        <v>43628</v>
      </c>
      <c r="B49" t="s">
        <v>101</v>
      </c>
      <c r="C49" s="1">
        <v>44541</v>
      </c>
      <c r="D49" s="9">
        <f t="shared" ca="1" si="8"/>
        <v>200</v>
      </c>
      <c r="E49">
        <f t="shared" ca="1" si="9"/>
        <v>4</v>
      </c>
      <c r="F49">
        <v>2</v>
      </c>
      <c r="G49" t="s">
        <v>5</v>
      </c>
    </row>
    <row r="50" spans="1:7" x14ac:dyDescent="0.25">
      <c r="A50">
        <v>43484</v>
      </c>
      <c r="B50" t="s">
        <v>98</v>
      </c>
      <c r="C50" s="1">
        <v>44549</v>
      </c>
      <c r="D50" s="9">
        <f t="shared" ca="1" si="8"/>
        <v>500</v>
      </c>
      <c r="E50">
        <f t="shared" ca="1" si="9"/>
        <v>1</v>
      </c>
      <c r="F50">
        <v>1</v>
      </c>
      <c r="G50" t="s">
        <v>4</v>
      </c>
    </row>
    <row r="51" spans="1:7" x14ac:dyDescent="0.25">
      <c r="A51">
        <v>43561</v>
      </c>
      <c r="B51" t="s">
        <v>101</v>
      </c>
      <c r="C51" s="1">
        <v>44536</v>
      </c>
      <c r="D51" s="9">
        <f t="shared" ca="1" si="8"/>
        <v>400</v>
      </c>
      <c r="E51">
        <f t="shared" ca="1" si="9"/>
        <v>2</v>
      </c>
      <c r="F51">
        <v>1</v>
      </c>
      <c r="G51" t="s">
        <v>4</v>
      </c>
    </row>
    <row r="52" spans="1:7" x14ac:dyDescent="0.25">
      <c r="A52">
        <v>43632</v>
      </c>
      <c r="B52" t="s">
        <v>101</v>
      </c>
      <c r="C52" s="1">
        <v>44545</v>
      </c>
      <c r="D52" s="9">
        <f t="shared" ca="1" si="8"/>
        <v>200</v>
      </c>
      <c r="E52">
        <f t="shared" ca="1" si="9"/>
        <v>1</v>
      </c>
      <c r="F52">
        <v>1</v>
      </c>
      <c r="G52" t="s">
        <v>4</v>
      </c>
    </row>
    <row r="53" spans="1:7" x14ac:dyDescent="0.25">
      <c r="A53">
        <v>43496</v>
      </c>
      <c r="B53" t="s">
        <v>96</v>
      </c>
      <c r="C53" s="1">
        <v>44560</v>
      </c>
      <c r="D53" s="9">
        <f t="shared" ca="1" si="8"/>
        <v>500</v>
      </c>
      <c r="E53">
        <f t="shared" ca="1" si="9"/>
        <v>4</v>
      </c>
      <c r="F53">
        <v>2</v>
      </c>
      <c r="G53" t="s">
        <v>5</v>
      </c>
    </row>
    <row r="54" spans="1:7" x14ac:dyDescent="0.25">
      <c r="A54">
        <v>43736</v>
      </c>
      <c r="B54" t="s">
        <v>103</v>
      </c>
      <c r="C54" s="1">
        <v>43826.659004629626</v>
      </c>
      <c r="D54" s="9">
        <f t="shared" ca="1" si="8"/>
        <v>200</v>
      </c>
      <c r="E54">
        <f t="shared" ca="1" si="9"/>
        <v>1</v>
      </c>
      <c r="F54">
        <v>1</v>
      </c>
      <c r="G54" t="s">
        <v>5</v>
      </c>
    </row>
    <row r="55" spans="1:7" x14ac:dyDescent="0.25">
      <c r="A55">
        <v>43736</v>
      </c>
      <c r="B55" t="s">
        <v>101</v>
      </c>
      <c r="C55" s="1">
        <v>43827.487002314818</v>
      </c>
      <c r="D55" s="9">
        <f t="shared" ca="1" si="8"/>
        <v>500</v>
      </c>
      <c r="E55">
        <f t="shared" ca="1" si="9"/>
        <v>1</v>
      </c>
      <c r="F55">
        <v>1</v>
      </c>
      <c r="G55" t="s">
        <v>4</v>
      </c>
    </row>
    <row r="56" spans="1:7" x14ac:dyDescent="0.25">
      <c r="A56">
        <v>43608</v>
      </c>
      <c r="B56" t="s">
        <v>97</v>
      </c>
      <c r="C56" s="1">
        <v>43821.602997685186</v>
      </c>
      <c r="D56" s="9">
        <f t="shared" ca="1" si="8"/>
        <v>500</v>
      </c>
      <c r="E56">
        <f t="shared" ca="1" si="9"/>
        <v>4</v>
      </c>
      <c r="F56">
        <v>1</v>
      </c>
      <c r="G56" t="s">
        <v>4</v>
      </c>
    </row>
  </sheetData>
  <mergeCells count="6">
    <mergeCell ref="Q27:S27"/>
    <mergeCell ref="T27:V27"/>
    <mergeCell ref="N1:O1"/>
    <mergeCell ref="Q2:S2"/>
    <mergeCell ref="Q15:S15"/>
    <mergeCell ref="T15:V15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DE05-4907-4B53-B4B3-C4201C1B2E11}">
  <dimension ref="B2:N26"/>
  <sheetViews>
    <sheetView workbookViewId="0">
      <selection activeCell="M4" sqref="M4:N6"/>
    </sheetView>
  </sheetViews>
  <sheetFormatPr baseColWidth="10" defaultRowHeight="15" x14ac:dyDescent="0.25"/>
  <cols>
    <col min="6" max="6" width="7.5703125" bestFit="1" customWidth="1"/>
    <col min="9" max="9" width="14.140625" bestFit="1" customWidth="1"/>
    <col min="10" max="10" width="13.5703125" bestFit="1" customWidth="1"/>
    <col min="11" max="11" width="13.42578125" customWidth="1"/>
    <col min="14" max="14" width="13.42578125" customWidth="1"/>
  </cols>
  <sheetData>
    <row r="2" spans="2:14" x14ac:dyDescent="0.25">
      <c r="B2" t="s">
        <v>134</v>
      </c>
      <c r="C2" t="s">
        <v>7</v>
      </c>
      <c r="D2" t="s">
        <v>8</v>
      </c>
      <c r="E2" t="s">
        <v>9</v>
      </c>
      <c r="F2" t="s">
        <v>90</v>
      </c>
      <c r="G2" t="s">
        <v>10</v>
      </c>
    </row>
    <row r="3" spans="2:14" x14ac:dyDescent="0.25">
      <c r="B3" t="s">
        <v>96</v>
      </c>
      <c r="C3" t="s">
        <v>13</v>
      </c>
      <c r="D3" t="s">
        <v>14</v>
      </c>
      <c r="E3" t="s">
        <v>13</v>
      </c>
      <c r="F3" t="s">
        <v>91</v>
      </c>
      <c r="G3" s="1">
        <v>23778</v>
      </c>
      <c r="I3" t="s">
        <v>3</v>
      </c>
      <c r="M3" t="s">
        <v>93</v>
      </c>
    </row>
    <row r="4" spans="2:14" x14ac:dyDescent="0.25">
      <c r="B4" t="s">
        <v>97</v>
      </c>
      <c r="C4" t="s">
        <v>15</v>
      </c>
      <c r="D4" t="s">
        <v>16</v>
      </c>
      <c r="E4" t="s">
        <v>15</v>
      </c>
      <c r="F4" t="s">
        <v>92</v>
      </c>
      <c r="G4" s="1">
        <v>26613</v>
      </c>
      <c r="I4" t="s">
        <v>11</v>
      </c>
      <c r="J4" t="s">
        <v>12</v>
      </c>
      <c r="M4" t="s">
        <v>82</v>
      </c>
      <c r="N4" t="s">
        <v>12</v>
      </c>
    </row>
    <row r="5" spans="2:14" x14ac:dyDescent="0.25">
      <c r="B5" t="s">
        <v>98</v>
      </c>
      <c r="C5" t="s">
        <v>17</v>
      </c>
      <c r="D5" t="s">
        <v>18</v>
      </c>
      <c r="E5" t="s">
        <v>19</v>
      </c>
      <c r="F5" t="s">
        <v>91</v>
      </c>
      <c r="G5" s="1">
        <v>25792</v>
      </c>
      <c r="I5" t="s">
        <v>4</v>
      </c>
      <c r="J5" t="s">
        <v>131</v>
      </c>
      <c r="M5">
        <v>1</v>
      </c>
      <c r="N5" t="s">
        <v>83</v>
      </c>
    </row>
    <row r="6" spans="2:14" x14ac:dyDescent="0.25">
      <c r="B6" t="s">
        <v>99</v>
      </c>
      <c r="C6" t="s">
        <v>20</v>
      </c>
      <c r="D6" t="s">
        <v>21</v>
      </c>
      <c r="E6" t="s">
        <v>22</v>
      </c>
      <c r="F6" t="s">
        <v>92</v>
      </c>
      <c r="G6" s="1">
        <v>34800</v>
      </c>
      <c r="I6" t="s">
        <v>5</v>
      </c>
      <c r="J6" t="s">
        <v>132</v>
      </c>
      <c r="M6">
        <v>2</v>
      </c>
      <c r="N6" t="s">
        <v>84</v>
      </c>
    </row>
    <row r="7" spans="2:14" x14ac:dyDescent="0.25">
      <c r="B7" t="s">
        <v>100</v>
      </c>
      <c r="C7" t="s">
        <v>23</v>
      </c>
      <c r="D7" t="s">
        <v>24</v>
      </c>
      <c r="E7" t="s">
        <v>25</v>
      </c>
      <c r="F7" t="s">
        <v>92</v>
      </c>
      <c r="G7" s="1">
        <v>28575</v>
      </c>
      <c r="I7" t="s">
        <v>6</v>
      </c>
      <c r="J7" t="s">
        <v>133</v>
      </c>
    </row>
    <row r="8" spans="2:14" x14ac:dyDescent="0.25">
      <c r="B8" t="s">
        <v>101</v>
      </c>
      <c r="C8" t="s">
        <v>26</v>
      </c>
      <c r="D8" t="s">
        <v>27</v>
      </c>
      <c r="E8" t="s">
        <v>28</v>
      </c>
      <c r="F8" t="s">
        <v>91</v>
      </c>
      <c r="G8" s="1">
        <v>33656</v>
      </c>
    </row>
    <row r="9" spans="2:14" x14ac:dyDescent="0.25">
      <c r="B9" t="s">
        <v>102</v>
      </c>
      <c r="C9" t="s">
        <v>29</v>
      </c>
      <c r="D9" t="s">
        <v>30</v>
      </c>
      <c r="E9" t="s">
        <v>29</v>
      </c>
      <c r="F9" t="s">
        <v>92</v>
      </c>
      <c r="G9" s="1">
        <v>32639</v>
      </c>
    </row>
    <row r="10" spans="2:14" x14ac:dyDescent="0.25">
      <c r="B10" t="s">
        <v>103</v>
      </c>
      <c r="C10" t="s">
        <v>31</v>
      </c>
      <c r="D10" t="s">
        <v>32</v>
      </c>
      <c r="E10" t="s">
        <v>33</v>
      </c>
      <c r="F10" t="s">
        <v>91</v>
      </c>
      <c r="G10" s="1">
        <v>31107</v>
      </c>
    </row>
    <row r="11" spans="2:14" x14ac:dyDescent="0.25">
      <c r="B11" t="s">
        <v>104</v>
      </c>
      <c r="C11" t="s">
        <v>34</v>
      </c>
      <c r="D11" t="s">
        <v>35</v>
      </c>
      <c r="E11" t="s">
        <v>34</v>
      </c>
      <c r="F11" t="s">
        <v>92</v>
      </c>
      <c r="G11" s="1">
        <v>33271</v>
      </c>
    </row>
    <row r="12" spans="2:14" x14ac:dyDescent="0.25">
      <c r="B12" t="s">
        <v>105</v>
      </c>
      <c r="C12" t="s">
        <v>36</v>
      </c>
      <c r="D12" t="s">
        <v>37</v>
      </c>
      <c r="E12" t="s">
        <v>38</v>
      </c>
      <c r="F12" t="s">
        <v>92</v>
      </c>
      <c r="G12" s="1">
        <v>31599</v>
      </c>
    </row>
    <row r="13" spans="2:14" x14ac:dyDescent="0.25">
      <c r="B13" t="s">
        <v>106</v>
      </c>
      <c r="C13" t="s">
        <v>39</v>
      </c>
      <c r="D13" t="s">
        <v>40</v>
      </c>
      <c r="E13" t="s">
        <v>41</v>
      </c>
      <c r="F13" t="s">
        <v>92</v>
      </c>
      <c r="G13" s="1">
        <v>32122</v>
      </c>
    </row>
    <row r="14" spans="2:14" x14ac:dyDescent="0.25">
      <c r="B14" t="s">
        <v>107</v>
      </c>
      <c r="C14" t="s">
        <v>42</v>
      </c>
      <c r="D14" t="s">
        <v>43</v>
      </c>
      <c r="E14" t="s">
        <v>44</v>
      </c>
      <c r="F14" t="s">
        <v>91</v>
      </c>
      <c r="G14" s="1">
        <v>33601</v>
      </c>
    </row>
    <row r="15" spans="2:14" x14ac:dyDescent="0.25">
      <c r="B15" t="s">
        <v>108</v>
      </c>
      <c r="C15" t="s">
        <v>45</v>
      </c>
      <c r="D15" t="s">
        <v>46</v>
      </c>
      <c r="E15" t="s">
        <v>47</v>
      </c>
      <c r="F15" t="s">
        <v>92</v>
      </c>
      <c r="G15" s="1">
        <v>33373</v>
      </c>
    </row>
    <row r="16" spans="2:14" x14ac:dyDescent="0.25">
      <c r="B16" t="s">
        <v>109</v>
      </c>
      <c r="C16" t="s">
        <v>48</v>
      </c>
      <c r="D16" t="s">
        <v>49</v>
      </c>
      <c r="E16" t="s">
        <v>50</v>
      </c>
      <c r="F16" t="s">
        <v>91</v>
      </c>
      <c r="G16" s="1">
        <v>32522</v>
      </c>
    </row>
    <row r="17" spans="2:7" x14ac:dyDescent="0.25">
      <c r="B17" t="s">
        <v>110</v>
      </c>
      <c r="C17" t="s">
        <v>51</v>
      </c>
      <c r="D17" t="s">
        <v>52</v>
      </c>
      <c r="E17" t="s">
        <v>53</v>
      </c>
      <c r="F17" t="s">
        <v>91</v>
      </c>
      <c r="G17" s="1">
        <v>33756</v>
      </c>
    </row>
    <row r="18" spans="2:7" x14ac:dyDescent="0.25">
      <c r="B18" t="s">
        <v>111</v>
      </c>
      <c r="C18" t="s">
        <v>54</v>
      </c>
      <c r="D18" t="s">
        <v>55</v>
      </c>
      <c r="E18" t="s">
        <v>56</v>
      </c>
      <c r="F18" t="s">
        <v>91</v>
      </c>
      <c r="G18" s="1">
        <v>31505</v>
      </c>
    </row>
    <row r="19" spans="2:7" x14ac:dyDescent="0.25">
      <c r="B19" t="s">
        <v>112</v>
      </c>
      <c r="C19" t="s">
        <v>57</v>
      </c>
      <c r="D19" t="s">
        <v>58</v>
      </c>
      <c r="E19" t="s">
        <v>59</v>
      </c>
      <c r="F19" t="s">
        <v>92</v>
      </c>
      <c r="G19" s="1">
        <v>33032</v>
      </c>
    </row>
    <row r="20" spans="2:7" x14ac:dyDescent="0.25">
      <c r="B20" t="s">
        <v>113</v>
      </c>
      <c r="C20" t="s">
        <v>60</v>
      </c>
      <c r="D20" t="s">
        <v>61</v>
      </c>
      <c r="E20" t="s">
        <v>62</v>
      </c>
      <c r="F20" t="s">
        <v>92</v>
      </c>
      <c r="G20" s="1">
        <v>27978</v>
      </c>
    </row>
    <row r="21" spans="2:7" x14ac:dyDescent="0.25">
      <c r="B21" t="s">
        <v>114</v>
      </c>
      <c r="C21" t="s">
        <v>63</v>
      </c>
      <c r="D21" t="s">
        <v>64</v>
      </c>
      <c r="E21" t="s">
        <v>65</v>
      </c>
      <c r="F21" t="s">
        <v>91</v>
      </c>
      <c r="G21" s="1">
        <v>35541</v>
      </c>
    </row>
    <row r="22" spans="2:7" x14ac:dyDescent="0.25">
      <c r="B22" t="s">
        <v>115</v>
      </c>
      <c r="C22" t="s">
        <v>66</v>
      </c>
      <c r="D22" t="s">
        <v>67</v>
      </c>
      <c r="E22" t="s">
        <v>66</v>
      </c>
      <c r="F22" t="s">
        <v>92</v>
      </c>
      <c r="G22" s="1">
        <v>31505</v>
      </c>
    </row>
    <row r="23" spans="2:7" x14ac:dyDescent="0.25">
      <c r="B23" t="s">
        <v>116</v>
      </c>
      <c r="C23" t="s">
        <v>68</v>
      </c>
      <c r="D23" t="s">
        <v>69</v>
      </c>
      <c r="E23" t="s">
        <v>70</v>
      </c>
      <c r="F23" t="s">
        <v>92</v>
      </c>
      <c r="G23" s="1">
        <v>32483</v>
      </c>
    </row>
    <row r="24" spans="2:7" x14ac:dyDescent="0.25">
      <c r="B24" t="s">
        <v>117</v>
      </c>
      <c r="C24" t="s">
        <v>71</v>
      </c>
      <c r="D24" t="s">
        <v>72</v>
      </c>
      <c r="E24" t="s">
        <v>73</v>
      </c>
      <c r="F24" t="s">
        <v>91</v>
      </c>
      <c r="G24" s="1">
        <v>33824</v>
      </c>
    </row>
    <row r="25" spans="2:7" x14ac:dyDescent="0.25">
      <c r="B25" t="s">
        <v>118</v>
      </c>
      <c r="C25" t="s">
        <v>74</v>
      </c>
      <c r="D25" t="s">
        <v>75</v>
      </c>
      <c r="E25" t="s">
        <v>76</v>
      </c>
      <c r="F25" t="s">
        <v>91</v>
      </c>
      <c r="G25" s="1">
        <v>31053</v>
      </c>
    </row>
    <row r="26" spans="2:7" x14ac:dyDescent="0.25">
      <c r="B26" t="s">
        <v>119</v>
      </c>
      <c r="C26" t="s">
        <v>77</v>
      </c>
      <c r="D26" t="s">
        <v>78</v>
      </c>
      <c r="E26" t="s">
        <v>79</v>
      </c>
      <c r="F26" t="s">
        <v>92</v>
      </c>
      <c r="G26" s="1">
        <v>35618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30B0-E25A-4063-8781-5C6914006AB9}">
  <dimension ref="A1:B2"/>
  <sheetViews>
    <sheetView workbookViewId="0">
      <selection activeCell="A8" sqref="A8"/>
    </sheetView>
  </sheetViews>
  <sheetFormatPr baseColWidth="10" defaultRowHeight="15" x14ac:dyDescent="0.25"/>
  <sheetData>
    <row r="1" spans="1:2" ht="18.75" x14ac:dyDescent="0.3">
      <c r="A1" s="3" t="s">
        <v>81</v>
      </c>
      <c r="B1" s="2"/>
    </row>
    <row r="2" spans="1:2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de Hechos</vt:lpstr>
      <vt:lpstr>Tablas de Dimension</vt:lpstr>
      <vt:lpstr>Orientaciones</vt:lpstr>
      <vt:lpstr>'Tabla de Hechos'!Área_de_extracción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yanes</dc:creator>
  <cp:lastModifiedBy>Jose Ignacio González Gómez</cp:lastModifiedBy>
  <dcterms:created xsi:type="dcterms:W3CDTF">2019-03-18T16:27:17Z</dcterms:created>
  <dcterms:modified xsi:type="dcterms:W3CDTF">2021-11-15T12:10:38Z</dcterms:modified>
</cp:coreProperties>
</file>